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600" windowHeight="7755" activeTab="0"/>
  </bookViews>
  <sheets>
    <sheet name="Sheet 1" sheetId="1" r:id="rId1"/>
  </sheets>
  <definedNames/>
  <calcPr fullCalcOnLoad="1"/>
</workbook>
</file>

<file path=xl/sharedStrings.xml><?xml version="1.0" encoding="utf-8"?>
<sst xmlns="http://schemas.openxmlformats.org/spreadsheetml/2006/main" count="55" uniqueCount="46">
  <si>
    <t>Item of work</t>
  </si>
  <si>
    <t>Unit</t>
  </si>
  <si>
    <t>On Slopes</t>
  </si>
  <si>
    <t>Sand</t>
  </si>
  <si>
    <t>Bajri</t>
  </si>
  <si>
    <t>Cutting for pitching</t>
  </si>
  <si>
    <t>Amount
(Rs.)</t>
  </si>
  <si>
    <t>Height/Depth
(m)</t>
  </si>
  <si>
    <t>Earth work in bulk excavation by manual means over areas (exceeding 30 cm in depth, 1.5 m in width as well as 10 m2 on plan) including disposal of excavated earth lead upto 50 m and lift upto 1.5 m as directed by Engineer in-charge. All kind of soil:</t>
  </si>
  <si>
    <t>On Horizontal</t>
  </si>
  <si>
    <t xml:space="preserve">Carriage of material avg. 40 km by mechanical Transport  </t>
  </si>
  <si>
    <t>Dry stone pitching (any thickness) excluding cost of stones.</t>
  </si>
  <si>
    <t>Disposal of Earth avg 0.02 km by mechanical Transport; (Qty vide item no.1)</t>
  </si>
  <si>
    <t>Number</t>
  </si>
  <si>
    <t>Total</t>
  </si>
  <si>
    <t>b.)   Sand &amp; Bajri</t>
  </si>
  <si>
    <t>a.)   Stone boulder ;(Qty vide item no. 5)</t>
  </si>
  <si>
    <t xml:space="preserve">Taking </t>
  </si>
  <si>
    <t>Taking</t>
  </si>
  <si>
    <t>Width       (m)</t>
  </si>
  <si>
    <t>Length          (m)</t>
  </si>
  <si>
    <t>Rate as per SOR 2022(Rs/Unit)</t>
  </si>
  <si>
    <r>
      <t>Earth work in bulk excavation by mechanical means (hydraulic excavator) over areas (exceeding 30 cm in depth, 1.5 m in width as well as 10 m</t>
    </r>
    <r>
      <rPr>
        <vertAlign val="superscript"/>
        <sz val="16"/>
        <color indexed="8"/>
        <rFont val="Times New Roman"/>
        <family val="1"/>
      </rPr>
      <t>2</t>
    </r>
    <r>
      <rPr>
        <sz val="16"/>
        <color indexed="8"/>
        <rFont val="Times New Roman"/>
        <family val="1"/>
      </rPr>
      <t xml:space="preserve"> on plan) including disposal of excavated earth lead upto 50 m and lift upto 1.5 m as directed by Engineer in-charge. All kind of soil:</t>
    </r>
  </si>
  <si>
    <r>
      <t>m</t>
    </r>
    <r>
      <rPr>
        <vertAlign val="superscript"/>
        <sz val="16"/>
        <color indexed="8"/>
        <rFont val="Times New Roman"/>
        <family val="1"/>
      </rPr>
      <t>3</t>
    </r>
  </si>
  <si>
    <r>
      <t xml:space="preserve">Grouting of stone pitching using </t>
    </r>
    <r>
      <rPr>
        <b/>
        <sz val="16"/>
        <color indexed="8"/>
        <rFont val="Times New Roman"/>
        <family val="1"/>
      </rPr>
      <t>M-10</t>
    </r>
    <r>
      <rPr>
        <sz val="16"/>
        <color indexed="8"/>
        <rFont val="Times New Roman"/>
        <family val="1"/>
      </rPr>
      <t xml:space="preserve"> nominal mix concrete (max. size of aggregates; 20mm nominal) </t>
    </r>
    <r>
      <rPr>
        <b/>
        <sz val="16"/>
        <color indexed="8"/>
        <rFont val="Times New Roman"/>
        <family val="1"/>
      </rPr>
      <t xml:space="preserve"> @ 6cm</t>
    </r>
    <r>
      <rPr>
        <sz val="16"/>
        <color indexed="8"/>
        <rFont val="Times New Roman"/>
        <family val="1"/>
      </rPr>
      <t xml:space="preserve"> per 100 sq m on horizontal/side slopes; complete including curing.</t>
    </r>
  </si>
  <si>
    <r>
      <rPr>
        <b/>
        <sz val="16"/>
        <color indexed="8"/>
        <rFont val="Times New Roman"/>
        <family val="1"/>
      </rPr>
      <t>S.No</t>
    </r>
    <r>
      <rPr>
        <sz val="16"/>
        <color indexed="8"/>
        <rFont val="Times New Roman"/>
        <family val="1"/>
      </rPr>
      <t>.</t>
    </r>
  </si>
  <si>
    <t>Qty.</t>
  </si>
  <si>
    <r>
      <t xml:space="preserve"> Taking</t>
    </r>
    <r>
      <rPr>
        <b/>
        <sz val="16"/>
        <color indexed="8"/>
        <rFont val="Times New Roman"/>
        <family val="1"/>
      </rPr>
      <t xml:space="preserve"> 50%</t>
    </r>
    <r>
      <rPr>
        <sz val="16"/>
        <color indexed="8"/>
        <rFont val="Times New Roman"/>
        <family val="1"/>
      </rPr>
      <t xml:space="preserve"> Qty                                 </t>
    </r>
  </si>
  <si>
    <t>Total Qty</t>
  </si>
  <si>
    <t>Height</t>
  </si>
  <si>
    <t>Fig 1:- Typical Section</t>
  </si>
  <si>
    <r>
      <t>m</t>
    </r>
    <r>
      <rPr>
        <vertAlign val="superscript"/>
        <sz val="16"/>
        <color indexed="8"/>
        <rFont val="Times New Roman"/>
        <family val="1"/>
      </rPr>
      <t>3</t>
    </r>
  </si>
  <si>
    <t xml:space="preserve"> (m)</t>
  </si>
  <si>
    <t>S. No.</t>
  </si>
  <si>
    <t>Bed width</t>
  </si>
  <si>
    <t>Particulars of typical section</t>
  </si>
  <si>
    <t>Top width</t>
  </si>
  <si>
    <t>Side slope</t>
  </si>
  <si>
    <t>Berm width</t>
  </si>
  <si>
    <t xml:space="preserve"> Supply of Stone boulder (nallah) nominal size 225mm; (Qty vide item no. 3)</t>
  </si>
  <si>
    <r>
      <rPr>
        <sz val="16"/>
        <color indexed="8"/>
        <rFont val="Times New Roman"/>
        <family val="1"/>
      </rPr>
      <t>m</t>
    </r>
    <r>
      <rPr>
        <vertAlign val="superscript"/>
        <sz val="16"/>
        <color indexed="8"/>
        <rFont val="Times New Roman"/>
        <family val="1"/>
      </rPr>
      <t>3</t>
    </r>
  </si>
  <si>
    <t>Length</t>
  </si>
  <si>
    <r>
      <t>m</t>
    </r>
    <r>
      <rPr>
        <vertAlign val="superscript"/>
        <sz val="16"/>
        <color indexed="8"/>
        <rFont val="Times New Roman"/>
        <family val="1"/>
      </rPr>
      <t>2</t>
    </r>
  </si>
  <si>
    <t>Total amount for 100 Mt length</t>
  </si>
  <si>
    <t>Cost of 1 Mt.</t>
  </si>
  <si>
    <t>Typical estimate for construction of channel section for discharge of 10 cusecs by way of  pitching and grouting</t>
  </si>
</sst>
</file>

<file path=xl/styles.xml><?xml version="1.0" encoding="utf-8"?>
<styleSheet xmlns="http://schemas.openxmlformats.org/spreadsheetml/2006/main">
  <numFmts count="23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0"/>
    <numFmt numFmtId="174" formatCode="0.000"/>
    <numFmt numFmtId="175" formatCode="0.00000"/>
    <numFmt numFmtId="176" formatCode="0.000000"/>
    <numFmt numFmtId="177" formatCode="[$-409]dddd\,\ mmmm\ d\,\ yyyy"/>
    <numFmt numFmtId="178" formatCode="[$-409]h:mm:ss\ AM/PM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vertAlign val="superscript"/>
      <sz val="16"/>
      <color indexed="8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6"/>
      <color indexed="10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6"/>
      <color indexed="62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sz val="16"/>
      <color theme="1"/>
      <name val="Times New Roman"/>
      <family val="1"/>
    </font>
    <font>
      <b/>
      <sz val="16"/>
      <color theme="1"/>
      <name val="Times New Roman"/>
      <family val="1"/>
    </font>
    <font>
      <b/>
      <sz val="16"/>
      <color rgb="FFFF0000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6"/>
      <color theme="4" tint="-0.24997000396251678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19"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51" fillId="0" borderId="0" xfId="0" applyFont="1" applyAlignment="1">
      <alignment wrapText="1"/>
    </xf>
    <xf numFmtId="0" fontId="52" fillId="0" borderId="0" xfId="0" applyFont="1" applyAlignment="1">
      <alignment/>
    </xf>
    <xf numFmtId="0" fontId="52" fillId="0" borderId="0" xfId="0" applyFont="1" applyAlignment="1">
      <alignment horizontal="center" vertical="top"/>
    </xf>
    <xf numFmtId="0" fontId="53" fillId="10" borderId="0" xfId="0" applyFont="1" applyFill="1" applyAlignment="1">
      <alignment/>
    </xf>
    <xf numFmtId="0" fontId="53" fillId="0" borderId="0" xfId="0" applyFont="1" applyFill="1" applyAlignment="1">
      <alignment/>
    </xf>
    <xf numFmtId="0" fontId="53" fillId="0" borderId="0" xfId="0" applyFont="1" applyFill="1" applyAlignment="1">
      <alignment horizontal="center"/>
    </xf>
    <xf numFmtId="0" fontId="51" fillId="0" borderId="0" xfId="0" applyFont="1" applyFill="1" applyAlignment="1">
      <alignment/>
    </xf>
    <xf numFmtId="0" fontId="52" fillId="0" borderId="0" xfId="0" applyFont="1" applyFill="1" applyAlignment="1">
      <alignment horizontal="center" vertical="top"/>
    </xf>
    <xf numFmtId="0" fontId="51" fillId="0" borderId="0" xfId="0" applyFont="1" applyAlignment="1">
      <alignment horizontal="center" vertical="top"/>
    </xf>
    <xf numFmtId="0" fontId="53" fillId="33" borderId="10" xfId="0" applyFont="1" applyFill="1" applyBorder="1" applyAlignment="1">
      <alignment horizontal="center" vertical="top"/>
    </xf>
    <xf numFmtId="0" fontId="53" fillId="33" borderId="10" xfId="0" applyFont="1" applyFill="1" applyBorder="1" applyAlignment="1">
      <alignment horizontal="center" vertical="top" wrapText="1"/>
    </xf>
    <xf numFmtId="0" fontId="52" fillId="0" borderId="10" xfId="0" applyFont="1" applyBorder="1" applyAlignment="1">
      <alignment vertical="top" wrapText="1"/>
    </xf>
    <xf numFmtId="0" fontId="52" fillId="0" borderId="10" xfId="0" applyFont="1" applyBorder="1" applyAlignment="1">
      <alignment/>
    </xf>
    <xf numFmtId="0" fontId="52" fillId="0" borderId="10" xfId="0" applyFont="1" applyBorder="1" applyAlignment="1">
      <alignment vertical="top"/>
    </xf>
    <xf numFmtId="0" fontId="51" fillId="0" borderId="10" xfId="0" applyFont="1" applyBorder="1" applyAlignment="1">
      <alignment/>
    </xf>
    <xf numFmtId="0" fontId="52" fillId="0" borderId="11" xfId="0" applyFont="1" applyBorder="1" applyAlignment="1">
      <alignment wrapText="1"/>
    </xf>
    <xf numFmtId="0" fontId="53" fillId="0" borderId="10" xfId="0" applyFont="1" applyBorder="1" applyAlignment="1">
      <alignment/>
    </xf>
    <xf numFmtId="0" fontId="53" fillId="0" borderId="10" xfId="0" applyFont="1" applyBorder="1" applyAlignment="1">
      <alignment wrapText="1"/>
    </xf>
    <xf numFmtId="0" fontId="52" fillId="0" borderId="11" xfId="0" applyFont="1" applyBorder="1" applyAlignment="1">
      <alignment vertical="top" wrapText="1"/>
    </xf>
    <xf numFmtId="0" fontId="53" fillId="33" borderId="12" xfId="0" applyFont="1" applyFill="1" applyBorder="1" applyAlignment="1">
      <alignment horizontal="center" vertical="top"/>
    </xf>
    <xf numFmtId="0" fontId="53" fillId="33" borderId="12" xfId="0" applyFont="1" applyFill="1" applyBorder="1" applyAlignment="1">
      <alignment horizontal="center" vertical="top" wrapText="1"/>
    </xf>
    <xf numFmtId="0" fontId="52" fillId="34" borderId="13" xfId="0" applyFont="1" applyFill="1" applyBorder="1" applyAlignment="1">
      <alignment horizontal="center" vertical="center"/>
    </xf>
    <xf numFmtId="0" fontId="53" fillId="0" borderId="0" xfId="0" applyFont="1" applyFill="1" applyAlignment="1">
      <alignment horizontal="center" vertical="center"/>
    </xf>
    <xf numFmtId="0" fontId="53" fillId="0" borderId="10" xfId="0" applyFont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8" fillId="0" borderId="0" xfId="0" applyFont="1" applyAlignment="1">
      <alignment/>
    </xf>
    <xf numFmtId="2" fontId="54" fillId="34" borderId="10" xfId="0" applyNumberFormat="1" applyFont="1" applyFill="1" applyBorder="1" applyAlignment="1">
      <alignment horizontal="center"/>
    </xf>
    <xf numFmtId="0" fontId="53" fillId="0" borderId="0" xfId="0" applyFont="1" applyFill="1" applyAlignment="1">
      <alignment horizontal="center" vertical="center" wrapText="1"/>
    </xf>
    <xf numFmtId="0" fontId="52" fillId="0" borderId="10" xfId="0" applyFont="1" applyBorder="1" applyAlignment="1">
      <alignment horizontal="center" wrapText="1"/>
    </xf>
    <xf numFmtId="0" fontId="53" fillId="0" borderId="0" xfId="0" applyFont="1" applyFill="1" applyAlignment="1">
      <alignment horizontal="center" wrapText="1"/>
    </xf>
    <xf numFmtId="0" fontId="4" fillId="33" borderId="10" xfId="0" applyFont="1" applyFill="1" applyBorder="1" applyAlignment="1">
      <alignment horizontal="center" vertical="top" wrapText="1"/>
    </xf>
    <xf numFmtId="0" fontId="52" fillId="0" borderId="10" xfId="0" applyFont="1" applyBorder="1" applyAlignment="1">
      <alignment horizontal="center" vertical="top" wrapText="1"/>
    </xf>
    <xf numFmtId="0" fontId="52" fillId="0" borderId="14" xfId="0" applyFont="1" applyBorder="1" applyAlignment="1">
      <alignment horizontal="center" wrapText="1"/>
    </xf>
    <xf numFmtId="0" fontId="52" fillId="0" borderId="11" xfId="0" applyFont="1" applyBorder="1" applyAlignment="1">
      <alignment horizontal="center"/>
    </xf>
    <xf numFmtId="0" fontId="52" fillId="0" borderId="14" xfId="0" applyFont="1" applyBorder="1" applyAlignment="1">
      <alignment horizontal="center"/>
    </xf>
    <xf numFmtId="0" fontId="52" fillId="0" borderId="15" xfId="0" applyFont="1" applyBorder="1" applyAlignment="1">
      <alignment horizontal="center"/>
    </xf>
    <xf numFmtId="0" fontId="52" fillId="0" borderId="12" xfId="0" applyFont="1" applyBorder="1" applyAlignment="1">
      <alignment horizontal="center" vertical="top" wrapText="1"/>
    </xf>
    <xf numFmtId="0" fontId="52" fillId="0" borderId="0" xfId="0" applyFont="1" applyBorder="1" applyAlignment="1">
      <alignment horizontal="center" vertical="top" wrapText="1"/>
    </xf>
    <xf numFmtId="0" fontId="52" fillId="0" borderId="16" xfId="0" applyFont="1" applyBorder="1" applyAlignment="1">
      <alignment vertical="top" wrapText="1"/>
    </xf>
    <xf numFmtId="0" fontId="52" fillId="0" borderId="17" xfId="0" applyFont="1" applyBorder="1" applyAlignment="1">
      <alignment horizontal="center"/>
    </xf>
    <xf numFmtId="0" fontId="52" fillId="0" borderId="10" xfId="0" applyFont="1" applyBorder="1" applyAlignment="1">
      <alignment wrapText="1"/>
    </xf>
    <xf numFmtId="0" fontId="51" fillId="0" borderId="0" xfId="0" applyFont="1" applyAlignment="1">
      <alignment horizontal="center"/>
    </xf>
    <xf numFmtId="0" fontId="51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3" fillId="0" borderId="0" xfId="0" applyFont="1" applyAlignment="1">
      <alignment horizontal="center"/>
    </xf>
    <xf numFmtId="0" fontId="52" fillId="34" borderId="13" xfId="0" applyFont="1" applyFill="1" applyBorder="1" applyAlignment="1">
      <alignment horizontal="center" vertical="center" wrapText="1"/>
    </xf>
    <xf numFmtId="0" fontId="52" fillId="0" borderId="15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/>
    </xf>
    <xf numFmtId="0" fontId="52" fillId="34" borderId="13" xfId="0" applyFont="1" applyFill="1" applyBorder="1" applyAlignment="1">
      <alignment horizontal="center"/>
    </xf>
    <xf numFmtId="1" fontId="52" fillId="0" borderId="10" xfId="0" applyNumberFormat="1" applyFont="1" applyBorder="1" applyAlignment="1">
      <alignment horizontal="center"/>
    </xf>
    <xf numFmtId="0" fontId="52" fillId="0" borderId="0" xfId="0" applyFont="1" applyBorder="1" applyAlignment="1">
      <alignment horizontal="center"/>
    </xf>
    <xf numFmtId="0" fontId="52" fillId="0" borderId="0" xfId="0" applyFont="1" applyBorder="1" applyAlignment="1">
      <alignment horizontal="center" wrapText="1"/>
    </xf>
    <xf numFmtId="172" fontId="52" fillId="0" borderId="18" xfId="0" applyNumberFormat="1" applyFont="1" applyBorder="1" applyAlignment="1">
      <alignment horizontal="center"/>
    </xf>
    <xf numFmtId="0" fontId="52" fillId="0" borderId="19" xfId="0" applyFont="1" applyBorder="1" applyAlignment="1">
      <alignment horizontal="center"/>
    </xf>
    <xf numFmtId="1" fontId="52" fillId="0" borderId="19" xfId="0" applyNumberFormat="1" applyFont="1" applyBorder="1" applyAlignment="1">
      <alignment horizontal="center"/>
    </xf>
    <xf numFmtId="0" fontId="52" fillId="0" borderId="11" xfId="0" applyFont="1" applyBorder="1" applyAlignment="1">
      <alignment horizontal="center" vertical="top" wrapText="1"/>
    </xf>
    <xf numFmtId="0" fontId="52" fillId="0" borderId="20" xfId="0" applyFont="1" applyBorder="1" applyAlignment="1">
      <alignment horizontal="center"/>
    </xf>
    <xf numFmtId="0" fontId="52" fillId="0" borderId="20" xfId="0" applyFont="1" applyBorder="1" applyAlignment="1">
      <alignment horizontal="center" wrapText="1"/>
    </xf>
    <xf numFmtId="172" fontId="52" fillId="0" borderId="15" xfId="0" applyNumberFormat="1" applyFont="1" applyBorder="1" applyAlignment="1">
      <alignment horizontal="center"/>
    </xf>
    <xf numFmtId="0" fontId="52" fillId="0" borderId="11" xfId="0" applyFont="1" applyBorder="1" applyAlignment="1">
      <alignment horizontal="center" vertical="top"/>
    </xf>
    <xf numFmtId="0" fontId="52" fillId="0" borderId="21" xfId="0" applyFont="1" applyBorder="1" applyAlignment="1">
      <alignment horizontal="center"/>
    </xf>
    <xf numFmtId="1" fontId="52" fillId="0" borderId="21" xfId="0" applyNumberFormat="1" applyFont="1" applyBorder="1" applyAlignment="1">
      <alignment horizontal="center"/>
    </xf>
    <xf numFmtId="0" fontId="52" fillId="0" borderId="10" xfId="0" applyFont="1" applyFill="1" applyBorder="1" applyAlignment="1">
      <alignment horizontal="center" wrapText="1"/>
    </xf>
    <xf numFmtId="9" fontId="53" fillId="0" borderId="15" xfId="59" applyFont="1" applyBorder="1" applyAlignment="1">
      <alignment horizontal="center" wrapText="1"/>
    </xf>
    <xf numFmtId="2" fontId="52" fillId="0" borderId="15" xfId="0" applyNumberFormat="1" applyFont="1" applyBorder="1" applyAlignment="1">
      <alignment horizontal="center"/>
    </xf>
    <xf numFmtId="0" fontId="53" fillId="0" borderId="10" xfId="0" applyFont="1" applyBorder="1" applyAlignment="1">
      <alignment horizontal="center" wrapText="1"/>
    </xf>
    <xf numFmtId="0" fontId="52" fillId="34" borderId="10" xfId="0" applyFont="1" applyFill="1" applyBorder="1" applyAlignment="1">
      <alignment horizontal="center"/>
    </xf>
    <xf numFmtId="2" fontId="52" fillId="34" borderId="10" xfId="0" applyNumberFormat="1" applyFont="1" applyFill="1" applyBorder="1" applyAlignment="1">
      <alignment horizontal="center" wrapText="1"/>
    </xf>
    <xf numFmtId="0" fontId="51" fillId="0" borderId="10" xfId="0" applyFont="1" applyBorder="1" applyAlignment="1">
      <alignment horizontal="center"/>
    </xf>
    <xf numFmtId="9" fontId="53" fillId="0" borderId="10" xfId="59" applyFont="1" applyBorder="1" applyAlignment="1">
      <alignment horizontal="center" wrapText="1"/>
    </xf>
    <xf numFmtId="2" fontId="53" fillId="0" borderId="10" xfId="0" applyNumberFormat="1" applyFont="1" applyBorder="1" applyAlignment="1">
      <alignment horizontal="center"/>
    </xf>
    <xf numFmtId="1" fontId="52" fillId="0" borderId="15" xfId="0" applyNumberFormat="1" applyFont="1" applyBorder="1" applyAlignment="1">
      <alignment horizontal="center"/>
    </xf>
    <xf numFmtId="0" fontId="53" fillId="13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left"/>
    </xf>
    <xf numFmtId="2" fontId="52" fillId="34" borderId="13" xfId="0" applyNumberFormat="1" applyFont="1" applyFill="1" applyBorder="1" applyAlignment="1">
      <alignment horizontal="center" vertical="center"/>
    </xf>
    <xf numFmtId="2" fontId="52" fillId="34" borderId="13" xfId="0" applyNumberFormat="1" applyFont="1" applyFill="1" applyBorder="1" applyAlignment="1">
      <alignment horizontal="center" wrapText="1"/>
    </xf>
    <xf numFmtId="2" fontId="52" fillId="34" borderId="13" xfId="0" applyNumberFormat="1" applyFont="1" applyFill="1" applyBorder="1" applyAlignment="1">
      <alignment horizontal="center"/>
    </xf>
    <xf numFmtId="2" fontId="52" fillId="34" borderId="22" xfId="0" applyNumberFormat="1" applyFont="1" applyFill="1" applyBorder="1" applyAlignment="1">
      <alignment horizontal="center" wrapText="1"/>
    </xf>
    <xf numFmtId="0" fontId="55" fillId="0" borderId="0" xfId="0" applyFont="1" applyAlignment="1">
      <alignment wrapText="1"/>
    </xf>
    <xf numFmtId="0" fontId="56" fillId="0" borderId="0" xfId="0" applyFont="1" applyAlignment="1">
      <alignment horizontal="right" vertical="top" indent="20"/>
    </xf>
    <xf numFmtId="0" fontId="56" fillId="0" borderId="0" xfId="0" applyFont="1" applyAlignment="1">
      <alignment horizontal="center" vertical="top"/>
    </xf>
    <xf numFmtId="0" fontId="56" fillId="0" borderId="0" xfId="0" applyFont="1" applyAlignment="1">
      <alignment horizontal="center" vertical="center"/>
    </xf>
    <xf numFmtId="0" fontId="55" fillId="0" borderId="0" xfId="0" applyFont="1" applyAlignment="1">
      <alignment horizontal="center"/>
    </xf>
    <xf numFmtId="0" fontId="55" fillId="0" borderId="0" xfId="0" applyFont="1" applyAlignment="1">
      <alignment horizontal="center" wrapText="1"/>
    </xf>
    <xf numFmtId="0" fontId="55" fillId="0" borderId="0" xfId="0" applyFont="1" applyFill="1" applyAlignment="1">
      <alignment/>
    </xf>
    <xf numFmtId="0" fontId="55" fillId="0" borderId="0" xfId="0" applyFont="1" applyAlignment="1">
      <alignment/>
    </xf>
    <xf numFmtId="2" fontId="56" fillId="0" borderId="0" xfId="0" applyNumberFormat="1" applyFont="1" applyAlignment="1">
      <alignment horizontal="center" vertical="top"/>
    </xf>
    <xf numFmtId="0" fontId="56" fillId="0" borderId="0" xfId="0" applyFont="1" applyAlignment="1">
      <alignment horizontal="right" indent="15"/>
    </xf>
    <xf numFmtId="0" fontId="56" fillId="0" borderId="0" xfId="0" applyFont="1" applyAlignment="1">
      <alignment horizontal="center"/>
    </xf>
    <xf numFmtId="0" fontId="53" fillId="10" borderId="0" xfId="0" applyFont="1" applyFill="1" applyAlignment="1">
      <alignment horizontal="center" vertical="center"/>
    </xf>
    <xf numFmtId="0" fontId="52" fillId="0" borderId="11" xfId="0" applyFont="1" applyBorder="1" applyAlignment="1">
      <alignment horizontal="right" vertical="top" wrapText="1"/>
    </xf>
    <xf numFmtId="0" fontId="52" fillId="0" borderId="14" xfId="0" applyFont="1" applyBorder="1" applyAlignment="1">
      <alignment horizontal="right" vertical="top" wrapText="1"/>
    </xf>
    <xf numFmtId="0" fontId="52" fillId="0" borderId="15" xfId="0" applyFont="1" applyBorder="1" applyAlignment="1">
      <alignment horizontal="right" vertical="top" wrapText="1"/>
    </xf>
    <xf numFmtId="0" fontId="51" fillId="0" borderId="11" xfId="0" applyFont="1" applyBorder="1" applyAlignment="1">
      <alignment horizontal="center"/>
    </xf>
    <xf numFmtId="0" fontId="51" fillId="0" borderId="14" xfId="0" applyFont="1" applyBorder="1" applyAlignment="1">
      <alignment horizontal="center"/>
    </xf>
    <xf numFmtId="0" fontId="51" fillId="0" borderId="15" xfId="0" applyFont="1" applyBorder="1" applyAlignment="1">
      <alignment horizontal="center"/>
    </xf>
    <xf numFmtId="0" fontId="52" fillId="0" borderId="14" xfId="0" applyFont="1" applyBorder="1" applyAlignment="1">
      <alignment horizontal="center" wrapText="1"/>
    </xf>
    <xf numFmtId="0" fontId="52" fillId="0" borderId="15" xfId="0" applyFont="1" applyBorder="1" applyAlignment="1">
      <alignment horizontal="center" wrapText="1"/>
    </xf>
    <xf numFmtId="0" fontId="52" fillId="0" borderId="11" xfId="0" applyFont="1" applyBorder="1" applyAlignment="1">
      <alignment horizontal="center"/>
    </xf>
    <xf numFmtId="0" fontId="52" fillId="0" borderId="14" xfId="0" applyFont="1" applyBorder="1" applyAlignment="1">
      <alignment horizontal="center"/>
    </xf>
    <xf numFmtId="0" fontId="52" fillId="0" borderId="15" xfId="0" applyFont="1" applyBorder="1" applyAlignment="1">
      <alignment horizontal="center"/>
    </xf>
    <xf numFmtId="0" fontId="52" fillId="0" borderId="23" xfId="0" applyFont="1" applyBorder="1" applyAlignment="1">
      <alignment horizontal="center"/>
    </xf>
    <xf numFmtId="0" fontId="52" fillId="0" borderId="24" xfId="0" applyFont="1" applyBorder="1" applyAlignment="1">
      <alignment horizontal="center"/>
    </xf>
    <xf numFmtId="0" fontId="52" fillId="0" borderId="16" xfId="0" applyFont="1" applyBorder="1" applyAlignment="1">
      <alignment horizontal="center"/>
    </xf>
    <xf numFmtId="0" fontId="52" fillId="0" borderId="17" xfId="0" applyFont="1" applyBorder="1" applyAlignment="1">
      <alignment horizontal="center"/>
    </xf>
    <xf numFmtId="0" fontId="57" fillId="0" borderId="11" xfId="0" applyFont="1" applyBorder="1" applyAlignment="1">
      <alignment horizontal="right"/>
    </xf>
    <xf numFmtId="0" fontId="57" fillId="0" borderId="14" xfId="0" applyFont="1" applyBorder="1" applyAlignment="1">
      <alignment horizontal="right"/>
    </xf>
    <xf numFmtId="0" fontId="53" fillId="13" borderId="11" xfId="0" applyFont="1" applyFill="1" applyBorder="1" applyAlignment="1">
      <alignment horizontal="right"/>
    </xf>
    <xf numFmtId="0" fontId="53" fillId="13" borderId="14" xfId="0" applyFont="1" applyFill="1" applyBorder="1" applyAlignment="1">
      <alignment horizontal="right"/>
    </xf>
    <xf numFmtId="0" fontId="53" fillId="13" borderId="15" xfId="0" applyFont="1" applyFill="1" applyBorder="1" applyAlignment="1">
      <alignment horizontal="right"/>
    </xf>
    <xf numFmtId="0" fontId="53" fillId="0" borderId="16" xfId="0" applyFont="1" applyBorder="1" applyAlignment="1">
      <alignment horizontal="right" vertical="top"/>
    </xf>
    <xf numFmtId="0" fontId="53" fillId="0" borderId="25" xfId="0" applyFont="1" applyBorder="1" applyAlignment="1">
      <alignment horizontal="right" vertical="top"/>
    </xf>
    <xf numFmtId="0" fontId="53" fillId="0" borderId="17" xfId="0" applyFont="1" applyBorder="1" applyAlignment="1">
      <alignment horizontal="right" vertical="top"/>
    </xf>
    <xf numFmtId="0" fontId="52" fillId="0" borderId="25" xfId="0" applyFont="1" applyBorder="1" applyAlignment="1">
      <alignment horizontal="right" vertical="top" wrapText="1"/>
    </xf>
    <xf numFmtId="0" fontId="52" fillId="0" borderId="17" xfId="0" applyFont="1" applyBorder="1" applyAlignment="1">
      <alignment horizontal="righ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2276475</xdr:colOff>
      <xdr:row>12</xdr:row>
      <xdr:rowOff>104775</xdr:rowOff>
    </xdr:from>
    <xdr:to>
      <xdr:col>1</xdr:col>
      <xdr:colOff>2943225</xdr:colOff>
      <xdr:row>12</xdr:row>
      <xdr:rowOff>104775</xdr:rowOff>
    </xdr:to>
    <xdr:sp>
      <xdr:nvSpPr>
        <xdr:cNvPr id="1" name="Straight Arrow Connector 38"/>
        <xdr:cNvSpPr>
          <a:spLocks/>
        </xdr:cNvSpPr>
      </xdr:nvSpPr>
      <xdr:spPr>
        <a:xfrm>
          <a:off x="2647950" y="3914775"/>
          <a:ext cx="6667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2343150</xdr:colOff>
      <xdr:row>12</xdr:row>
      <xdr:rowOff>114300</xdr:rowOff>
    </xdr:from>
    <xdr:to>
      <xdr:col>4</xdr:col>
      <xdr:colOff>314325</xdr:colOff>
      <xdr:row>17</xdr:row>
      <xdr:rowOff>200025</xdr:rowOff>
    </xdr:to>
    <xdr:grpSp>
      <xdr:nvGrpSpPr>
        <xdr:cNvPr id="2" name="Group 2"/>
        <xdr:cNvGrpSpPr>
          <a:grpSpLocks/>
        </xdr:cNvGrpSpPr>
      </xdr:nvGrpSpPr>
      <xdr:grpSpPr>
        <a:xfrm>
          <a:off x="2714625" y="3924300"/>
          <a:ext cx="3914775" cy="1085850"/>
          <a:chOff x="2712244" y="3186113"/>
          <a:chExt cx="3912394" cy="1095375"/>
        </a:xfrm>
        <a:solidFill>
          <a:srgbClr val="FFFFFF"/>
        </a:solidFill>
      </xdr:grpSpPr>
      <xdr:sp>
        <xdr:nvSpPr>
          <xdr:cNvPr id="3" name="Straight Arrow Connector 32"/>
          <xdr:cNvSpPr>
            <a:spLocks/>
          </xdr:cNvSpPr>
        </xdr:nvSpPr>
        <xdr:spPr>
          <a:xfrm>
            <a:off x="4025830" y="4281488"/>
            <a:ext cx="1208930" cy="0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Straight Arrow Connector 35"/>
          <xdr:cNvSpPr>
            <a:spLocks/>
          </xdr:cNvSpPr>
        </xdr:nvSpPr>
        <xdr:spPr>
          <a:xfrm>
            <a:off x="3436037" y="3195698"/>
            <a:ext cx="2446224" cy="0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Straight Arrow Connector 37"/>
          <xdr:cNvSpPr>
            <a:spLocks/>
          </xdr:cNvSpPr>
        </xdr:nvSpPr>
        <xdr:spPr>
          <a:xfrm>
            <a:off x="5967356" y="3186113"/>
            <a:ext cx="657282" cy="0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" name="Straight Arrow Connector 47"/>
          <xdr:cNvSpPr>
            <a:spLocks/>
          </xdr:cNvSpPr>
        </xdr:nvSpPr>
        <xdr:spPr>
          <a:xfrm flipV="1">
            <a:off x="4683112" y="3272648"/>
            <a:ext cx="0" cy="749510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" name="Straight Arrow Connector 44"/>
          <xdr:cNvSpPr>
            <a:spLocks/>
          </xdr:cNvSpPr>
        </xdr:nvSpPr>
        <xdr:spPr>
          <a:xfrm>
            <a:off x="3216943" y="3339739"/>
            <a:ext cx="657282" cy="710898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" name="Straight Connector 13"/>
          <xdr:cNvSpPr>
            <a:spLocks/>
          </xdr:cNvSpPr>
        </xdr:nvSpPr>
        <xdr:spPr>
          <a:xfrm flipH="1" flipV="1">
            <a:off x="3321599" y="3282232"/>
            <a:ext cx="704231" cy="797433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" name="Straight Connector 14"/>
          <xdr:cNvSpPr>
            <a:spLocks/>
          </xdr:cNvSpPr>
        </xdr:nvSpPr>
        <xdr:spPr>
          <a:xfrm flipV="1">
            <a:off x="5329636" y="3301401"/>
            <a:ext cx="657282" cy="768679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0" name="Straight Connector 15"/>
          <xdr:cNvSpPr>
            <a:spLocks/>
          </xdr:cNvSpPr>
        </xdr:nvSpPr>
        <xdr:spPr>
          <a:xfrm flipH="1">
            <a:off x="4025830" y="4070081"/>
            <a:ext cx="1275440" cy="9585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1" name="Straight Connector 25"/>
          <xdr:cNvSpPr>
            <a:spLocks/>
          </xdr:cNvSpPr>
        </xdr:nvSpPr>
        <xdr:spPr>
          <a:xfrm flipV="1">
            <a:off x="5967356" y="3310986"/>
            <a:ext cx="647501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2" name="Straight Connector 55"/>
          <xdr:cNvSpPr>
            <a:spLocks/>
          </xdr:cNvSpPr>
        </xdr:nvSpPr>
        <xdr:spPr>
          <a:xfrm>
            <a:off x="2712244" y="3272648"/>
            <a:ext cx="619136" cy="9585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1"/>
  <sheetViews>
    <sheetView tabSelected="1" zoomScale="70" zoomScaleNormal="70" zoomScalePageLayoutView="0" workbookViewId="0" topLeftCell="A1">
      <selection activeCell="A1" sqref="A1:J1"/>
    </sheetView>
  </sheetViews>
  <sheetFormatPr defaultColWidth="9.140625" defaultRowHeight="15"/>
  <cols>
    <col min="1" max="1" width="5.57421875" style="2" customWidth="1"/>
    <col min="2" max="2" width="66.57421875" style="1" customWidth="1"/>
    <col min="3" max="3" width="12.00390625" style="43" bestFit="1" customWidth="1"/>
    <col min="4" max="4" width="10.57421875" style="43" customWidth="1"/>
    <col min="5" max="5" width="9.28125" style="43" bestFit="1" customWidth="1"/>
    <col min="6" max="6" width="11.28125" style="44" customWidth="1"/>
    <col min="7" max="7" width="10.28125" style="43" bestFit="1" customWidth="1"/>
    <col min="8" max="8" width="12.7109375" style="43" customWidth="1"/>
    <col min="9" max="9" width="20.8515625" style="43" customWidth="1"/>
    <col min="10" max="10" width="15.28125" style="43" bestFit="1" customWidth="1"/>
    <col min="11" max="13" width="9.140625" style="1" customWidth="1"/>
    <col min="14" max="14" width="8.57421875" style="1" customWidth="1"/>
    <col min="15" max="15" width="9.140625" style="1" hidden="1" customWidth="1"/>
    <col min="16" max="16384" width="9.140625" style="1" customWidth="1"/>
  </cols>
  <sheetData>
    <row r="1" spans="1:15" ht="41.25" customHeight="1">
      <c r="A1" s="93" t="s">
        <v>45</v>
      </c>
      <c r="B1" s="93"/>
      <c r="C1" s="93"/>
      <c r="D1" s="93"/>
      <c r="E1" s="93"/>
      <c r="F1" s="93"/>
      <c r="G1" s="93"/>
      <c r="H1" s="93"/>
      <c r="I1" s="93"/>
      <c r="J1" s="93"/>
      <c r="K1" s="6"/>
      <c r="L1" s="6"/>
      <c r="M1" s="6"/>
      <c r="N1" s="6"/>
      <c r="O1" s="5"/>
    </row>
    <row r="2" spans="1:15" ht="20.25">
      <c r="A2" s="29"/>
      <c r="B2" s="24"/>
      <c r="C2" s="24"/>
      <c r="D2" s="24"/>
      <c r="E2" s="24"/>
      <c r="F2" s="24"/>
      <c r="G2" s="24"/>
      <c r="H2" s="24"/>
      <c r="I2" s="24"/>
      <c r="J2" s="24"/>
      <c r="K2" s="6"/>
      <c r="L2" s="6"/>
      <c r="M2" s="6"/>
      <c r="N2" s="6"/>
      <c r="O2" s="5"/>
    </row>
    <row r="3" spans="1:14" ht="60.75">
      <c r="A3" s="19" t="s">
        <v>33</v>
      </c>
      <c r="B3" s="18" t="s">
        <v>35</v>
      </c>
      <c r="C3" s="25" t="s">
        <v>32</v>
      </c>
      <c r="K3" s="8"/>
      <c r="L3" s="8"/>
      <c r="M3" s="8"/>
      <c r="N3" s="8"/>
    </row>
    <row r="4" spans="1:14" ht="20.25">
      <c r="A4" s="30">
        <v>1</v>
      </c>
      <c r="B4" s="14" t="s">
        <v>34</v>
      </c>
      <c r="C4" s="28">
        <v>1.5</v>
      </c>
      <c r="K4" s="8"/>
      <c r="L4" s="8"/>
      <c r="M4" s="8"/>
      <c r="N4" s="8"/>
    </row>
    <row r="5" spans="1:14" ht="20.25">
      <c r="A5" s="30">
        <v>2</v>
      </c>
      <c r="B5" s="14" t="s">
        <v>36</v>
      </c>
      <c r="C5" s="28">
        <v>2.7</v>
      </c>
      <c r="K5" s="8"/>
      <c r="L5" s="8"/>
      <c r="M5" s="8"/>
      <c r="N5" s="8"/>
    </row>
    <row r="6" spans="1:14" ht="20.25">
      <c r="A6" s="30">
        <v>3</v>
      </c>
      <c r="B6" s="14" t="s">
        <v>37</v>
      </c>
      <c r="C6" s="28">
        <v>0.84</v>
      </c>
      <c r="K6" s="8"/>
      <c r="L6" s="8"/>
      <c r="M6" s="8"/>
      <c r="N6" s="8"/>
    </row>
    <row r="7" spans="1:14" ht="20.25">
      <c r="A7" s="30">
        <v>4</v>
      </c>
      <c r="B7" s="14" t="s">
        <v>29</v>
      </c>
      <c r="C7" s="28">
        <v>0.6</v>
      </c>
      <c r="K7" s="8"/>
      <c r="L7" s="8"/>
      <c r="M7" s="8"/>
      <c r="N7" s="8"/>
    </row>
    <row r="8" spans="1:14" ht="20.25">
      <c r="A8" s="30">
        <v>5</v>
      </c>
      <c r="B8" s="14" t="s">
        <v>38</v>
      </c>
      <c r="C8" s="28">
        <v>0.5</v>
      </c>
      <c r="K8" s="8"/>
      <c r="L8" s="8"/>
      <c r="M8" s="8"/>
      <c r="N8" s="8"/>
    </row>
    <row r="9" spans="1:15" s="8" customFormat="1" ht="20.25">
      <c r="A9" s="66">
        <v>6</v>
      </c>
      <c r="B9" s="77" t="s">
        <v>41</v>
      </c>
      <c r="C9" s="28">
        <v>100</v>
      </c>
      <c r="D9" s="26"/>
      <c r="E9" s="26"/>
      <c r="F9" s="7"/>
      <c r="G9" s="7"/>
      <c r="H9" s="7"/>
      <c r="I9" s="7"/>
      <c r="J9" s="7"/>
      <c r="K9" s="7"/>
      <c r="L9" s="7"/>
      <c r="M9" s="7"/>
      <c r="N9" s="6"/>
      <c r="O9" s="6"/>
    </row>
    <row r="10" spans="1:15" s="8" customFormat="1" ht="20.25">
      <c r="A10" s="66">
        <v>7</v>
      </c>
      <c r="B10" s="13" t="s">
        <v>5</v>
      </c>
      <c r="C10" s="28">
        <v>0.15</v>
      </c>
      <c r="D10" s="26"/>
      <c r="E10" s="26"/>
      <c r="F10" s="7"/>
      <c r="G10" s="7"/>
      <c r="H10" s="7"/>
      <c r="I10" s="7"/>
      <c r="J10" s="7"/>
      <c r="K10" s="7"/>
      <c r="L10" s="7"/>
      <c r="M10" s="7"/>
      <c r="N10" s="6"/>
      <c r="O10" s="6"/>
    </row>
    <row r="11" spans="1:15" s="8" customFormat="1" ht="20.25">
      <c r="A11" s="31"/>
      <c r="B11" s="26"/>
      <c r="C11" s="26"/>
      <c r="D11" s="26"/>
      <c r="E11" s="26"/>
      <c r="F11" s="7"/>
      <c r="G11" s="7"/>
      <c r="H11" s="7"/>
      <c r="I11" s="7"/>
      <c r="J11" s="7"/>
      <c r="K11" s="7"/>
      <c r="L11" s="7"/>
      <c r="M11" s="7"/>
      <c r="N11" s="6"/>
      <c r="O11" s="6"/>
    </row>
    <row r="12" spans="1:14" s="89" customFormat="1" ht="15.75">
      <c r="A12" s="82"/>
      <c r="B12" s="83">
        <f>C8</f>
        <v>0.5</v>
      </c>
      <c r="C12" s="84">
        <f>C5</f>
        <v>2.7</v>
      </c>
      <c r="D12" s="85">
        <f>C8</f>
        <v>0.5</v>
      </c>
      <c r="E12" s="86"/>
      <c r="F12" s="87"/>
      <c r="G12" s="86"/>
      <c r="H12" s="86"/>
      <c r="I12" s="86"/>
      <c r="J12" s="86"/>
      <c r="K12" s="88"/>
      <c r="L12" s="88"/>
      <c r="M12" s="88"/>
      <c r="N12" s="88"/>
    </row>
    <row r="13" spans="1:14" s="89" customFormat="1" ht="15.75">
      <c r="A13" s="82"/>
      <c r="C13" s="86"/>
      <c r="D13" s="86"/>
      <c r="E13" s="86"/>
      <c r="F13" s="87"/>
      <c r="G13" s="86"/>
      <c r="H13" s="86"/>
      <c r="I13" s="86"/>
      <c r="J13" s="86"/>
      <c r="K13" s="88"/>
      <c r="L13" s="88"/>
      <c r="M13" s="88"/>
      <c r="N13" s="88"/>
    </row>
    <row r="14" spans="1:14" s="89" customFormat="1" ht="15.75">
      <c r="A14" s="82"/>
      <c r="C14" s="86"/>
      <c r="D14" s="86"/>
      <c r="E14" s="86"/>
      <c r="F14" s="87"/>
      <c r="G14" s="86"/>
      <c r="H14" s="86"/>
      <c r="I14" s="86"/>
      <c r="J14" s="86"/>
      <c r="K14" s="88"/>
      <c r="L14" s="88"/>
      <c r="M14" s="88"/>
      <c r="N14" s="88"/>
    </row>
    <row r="15" spans="1:14" s="89" customFormat="1" ht="15.75">
      <c r="A15" s="82"/>
      <c r="C15" s="90">
        <f>C7</f>
        <v>0.6</v>
      </c>
      <c r="D15" s="86"/>
      <c r="E15" s="86"/>
      <c r="F15" s="87"/>
      <c r="G15" s="86"/>
      <c r="H15" s="86"/>
      <c r="I15" s="86"/>
      <c r="J15" s="86"/>
      <c r="K15" s="88"/>
      <c r="L15" s="88"/>
      <c r="M15" s="88"/>
      <c r="N15" s="88"/>
    </row>
    <row r="16" spans="1:14" s="89" customFormat="1" ht="15.75">
      <c r="A16" s="82"/>
      <c r="B16" s="91">
        <f>C6</f>
        <v>0.84</v>
      </c>
      <c r="C16" s="86"/>
      <c r="D16" s="86"/>
      <c r="E16" s="86"/>
      <c r="F16" s="87"/>
      <c r="G16" s="86"/>
      <c r="H16" s="86"/>
      <c r="I16" s="86"/>
      <c r="J16" s="86"/>
      <c r="K16" s="88"/>
      <c r="L16" s="88"/>
      <c r="M16" s="88"/>
      <c r="N16" s="88"/>
    </row>
    <row r="17" spans="1:14" s="89" customFormat="1" ht="15.75">
      <c r="A17" s="82"/>
      <c r="C17" s="86"/>
      <c r="D17" s="86"/>
      <c r="E17" s="86"/>
      <c r="F17" s="87"/>
      <c r="G17" s="86"/>
      <c r="H17" s="86"/>
      <c r="I17" s="86"/>
      <c r="J17" s="86"/>
      <c r="K17" s="88"/>
      <c r="L17" s="88"/>
      <c r="M17" s="88"/>
      <c r="N17" s="88"/>
    </row>
    <row r="18" spans="1:14" s="89" customFormat="1" ht="15.75">
      <c r="A18" s="82"/>
      <c r="C18" s="92">
        <f>C4</f>
        <v>1.5</v>
      </c>
      <c r="D18" s="86"/>
      <c r="E18" s="86"/>
      <c r="F18" s="87"/>
      <c r="G18" s="86"/>
      <c r="H18" s="86"/>
      <c r="I18" s="86"/>
      <c r="J18" s="86"/>
      <c r="K18" s="88"/>
      <c r="L18" s="88"/>
      <c r="M18" s="88"/>
      <c r="N18" s="88"/>
    </row>
    <row r="19" spans="2:14" ht="15.75">
      <c r="B19" s="27"/>
      <c r="C19" s="46"/>
      <c r="D19" s="45"/>
      <c r="E19" s="45"/>
      <c r="K19" s="8"/>
      <c r="L19" s="8"/>
      <c r="M19" s="8"/>
      <c r="N19" s="8"/>
    </row>
    <row r="20" spans="3:14" ht="15.75" customHeight="1">
      <c r="C20" s="47" t="s">
        <v>30</v>
      </c>
      <c r="K20" s="8"/>
      <c r="L20" s="8"/>
      <c r="M20" s="8"/>
      <c r="N20" s="8"/>
    </row>
    <row r="21" spans="11:14" ht="15.75">
      <c r="K21" s="8"/>
      <c r="L21" s="8"/>
      <c r="M21" s="8"/>
      <c r="N21" s="8"/>
    </row>
    <row r="22" spans="1:15" s="10" customFormat="1" ht="61.5" customHeight="1" thickBot="1">
      <c r="A22" s="32" t="s">
        <v>25</v>
      </c>
      <c r="B22" s="11" t="s">
        <v>0</v>
      </c>
      <c r="C22" s="21" t="s">
        <v>13</v>
      </c>
      <c r="D22" s="22" t="s">
        <v>20</v>
      </c>
      <c r="E22" s="22" t="s">
        <v>19</v>
      </c>
      <c r="F22" s="22" t="s">
        <v>7</v>
      </c>
      <c r="G22" s="12" t="s">
        <v>26</v>
      </c>
      <c r="H22" s="12" t="s">
        <v>1</v>
      </c>
      <c r="I22" s="12" t="s">
        <v>21</v>
      </c>
      <c r="J22" s="12" t="s">
        <v>6</v>
      </c>
      <c r="K22" s="9"/>
      <c r="L22" s="9"/>
      <c r="M22" s="9"/>
      <c r="N22" s="9"/>
      <c r="O22" s="4"/>
    </row>
    <row r="23" spans="1:15" ht="126" thickBot="1">
      <c r="A23" s="33">
        <v>1</v>
      </c>
      <c r="B23" s="20" t="s">
        <v>22</v>
      </c>
      <c r="C23" s="48">
        <v>1</v>
      </c>
      <c r="D23" s="78">
        <f>C9</f>
        <v>100</v>
      </c>
      <c r="E23" s="48">
        <f>(C4+C5)/2</f>
        <v>2.1</v>
      </c>
      <c r="F23" s="23">
        <v>0.6</v>
      </c>
      <c r="G23" s="49">
        <f>(D23*E23*F23)</f>
        <v>126</v>
      </c>
      <c r="H23" s="50" t="s">
        <v>23</v>
      </c>
      <c r="I23" s="51"/>
      <c r="J23" s="51"/>
      <c r="K23" s="3"/>
      <c r="L23" s="3"/>
      <c r="M23" s="3"/>
      <c r="N23" s="3"/>
      <c r="O23" s="3"/>
    </row>
    <row r="24" spans="1:15" ht="24.75" thickBot="1">
      <c r="A24" s="33"/>
      <c r="B24" s="13" t="s">
        <v>5</v>
      </c>
      <c r="C24" s="48">
        <v>1</v>
      </c>
      <c r="D24" s="79">
        <f>C9</f>
        <v>100</v>
      </c>
      <c r="E24" s="52">
        <f>(2*C8+2*C6+C4)</f>
        <v>4.18</v>
      </c>
      <c r="F24" s="79">
        <f>C10</f>
        <v>0.15</v>
      </c>
      <c r="G24" s="49">
        <f>(D24*E24*F24)</f>
        <v>62.699999999999996</v>
      </c>
      <c r="H24" s="51" t="s">
        <v>23</v>
      </c>
      <c r="I24" s="105"/>
      <c r="J24" s="106"/>
      <c r="K24" s="3"/>
      <c r="L24" s="3"/>
      <c r="M24" s="3"/>
      <c r="N24" s="3"/>
      <c r="O24" s="3"/>
    </row>
    <row r="25" spans="1:15" ht="24">
      <c r="A25" s="33"/>
      <c r="B25" s="114" t="s">
        <v>28</v>
      </c>
      <c r="C25" s="115"/>
      <c r="D25" s="115"/>
      <c r="E25" s="115"/>
      <c r="F25" s="116"/>
      <c r="G25" s="53">
        <f>(G23+G24)</f>
        <v>188.7</v>
      </c>
      <c r="H25" s="51" t="s">
        <v>23</v>
      </c>
      <c r="I25" s="107"/>
      <c r="J25" s="108"/>
      <c r="K25" s="3"/>
      <c r="L25" s="3"/>
      <c r="M25" s="3"/>
      <c r="N25" s="3"/>
      <c r="O25" s="3"/>
    </row>
    <row r="26" spans="1:15" ht="24" customHeight="1">
      <c r="A26" s="33"/>
      <c r="B26" s="94" t="s">
        <v>27</v>
      </c>
      <c r="C26" s="95"/>
      <c r="D26" s="95"/>
      <c r="E26" s="95"/>
      <c r="F26" s="96"/>
      <c r="G26" s="51">
        <f>G25/2</f>
        <v>94.35</v>
      </c>
      <c r="H26" s="51" t="s">
        <v>23</v>
      </c>
      <c r="I26" s="51">
        <v>187.3</v>
      </c>
      <c r="J26" s="53">
        <f>(G26*I26)</f>
        <v>17671.755</v>
      </c>
      <c r="K26" s="3"/>
      <c r="L26" s="3"/>
      <c r="M26" s="3"/>
      <c r="N26" s="3"/>
      <c r="O26" s="3"/>
    </row>
    <row r="27" spans="1:15" ht="101.25">
      <c r="A27" s="38">
        <v>2</v>
      </c>
      <c r="B27" s="40" t="s">
        <v>8</v>
      </c>
      <c r="C27" s="54"/>
      <c r="D27" s="54"/>
      <c r="E27" s="54"/>
      <c r="F27" s="55"/>
      <c r="G27" s="54"/>
      <c r="H27" s="54"/>
      <c r="I27" s="54"/>
      <c r="J27" s="56"/>
      <c r="K27" s="3"/>
      <c r="L27" s="3"/>
      <c r="M27" s="3"/>
      <c r="N27" s="3"/>
      <c r="O27" s="3"/>
    </row>
    <row r="28" spans="1:15" ht="24">
      <c r="A28" s="39"/>
      <c r="B28" s="117" t="s">
        <v>27</v>
      </c>
      <c r="C28" s="117"/>
      <c r="D28" s="117"/>
      <c r="E28" s="117"/>
      <c r="F28" s="118"/>
      <c r="G28" s="57">
        <f>(G25/2)</f>
        <v>94.35</v>
      </c>
      <c r="H28" s="57" t="s">
        <v>23</v>
      </c>
      <c r="I28" s="57">
        <v>592.9</v>
      </c>
      <c r="J28" s="58">
        <f>(G28*I28)</f>
        <v>55940.115</v>
      </c>
      <c r="K28" s="3"/>
      <c r="L28" s="3"/>
      <c r="M28" s="3"/>
      <c r="N28" s="3"/>
      <c r="O28" s="3"/>
    </row>
    <row r="29" spans="1:15" ht="41.25" thickBot="1">
      <c r="A29" s="33">
        <v>3</v>
      </c>
      <c r="B29" s="13" t="s">
        <v>11</v>
      </c>
      <c r="C29" s="59"/>
      <c r="D29" s="60"/>
      <c r="E29" s="60"/>
      <c r="F29" s="61"/>
      <c r="G29" s="36"/>
      <c r="H29" s="36"/>
      <c r="I29" s="36"/>
      <c r="J29" s="62"/>
      <c r="K29" s="3"/>
      <c r="L29" s="3"/>
      <c r="M29" s="3"/>
      <c r="N29" s="3"/>
      <c r="O29" s="3"/>
    </row>
    <row r="30" spans="1:15" ht="24.75" thickBot="1">
      <c r="A30" s="33"/>
      <c r="B30" s="15" t="s">
        <v>9</v>
      </c>
      <c r="C30" s="63"/>
      <c r="D30" s="80">
        <f>C9</f>
        <v>100</v>
      </c>
      <c r="E30" s="52">
        <f>(C4+(2*C8))</f>
        <v>2.5</v>
      </c>
      <c r="F30" s="79">
        <f>C10</f>
        <v>0.15</v>
      </c>
      <c r="G30" s="41">
        <f>(D30*E30*F30)</f>
        <v>37.5</v>
      </c>
      <c r="H30" s="64" t="s">
        <v>23</v>
      </c>
      <c r="I30" s="64">
        <v>535.5</v>
      </c>
      <c r="J30" s="65">
        <f>(G30*I30)</f>
        <v>20081.25</v>
      </c>
      <c r="K30" s="3"/>
      <c r="L30" s="3"/>
      <c r="M30" s="3"/>
      <c r="N30" s="3"/>
      <c r="O30" s="3"/>
    </row>
    <row r="31" spans="1:15" ht="24.75" thickBot="1">
      <c r="A31" s="33"/>
      <c r="B31" s="15" t="s">
        <v>2</v>
      </c>
      <c r="C31" s="63"/>
      <c r="D31" s="80">
        <f>C9</f>
        <v>100</v>
      </c>
      <c r="E31" s="52">
        <f>(2*C6)</f>
        <v>1.68</v>
      </c>
      <c r="F31" s="81">
        <f>C10</f>
        <v>0.15</v>
      </c>
      <c r="G31" s="37">
        <f>(D31*E31*F31)</f>
        <v>25.2</v>
      </c>
      <c r="H31" s="51" t="s">
        <v>23</v>
      </c>
      <c r="I31" s="51">
        <v>693.95</v>
      </c>
      <c r="J31" s="53">
        <f>(G31*I31)</f>
        <v>17487.54</v>
      </c>
      <c r="K31" s="3"/>
      <c r="L31" s="3"/>
      <c r="M31" s="3"/>
      <c r="N31" s="3"/>
      <c r="O31" s="3"/>
    </row>
    <row r="32" spans="1:15" ht="81.75" thickBot="1">
      <c r="A32" s="33">
        <v>4</v>
      </c>
      <c r="B32" s="13" t="s">
        <v>24</v>
      </c>
      <c r="C32" s="59"/>
      <c r="D32" s="80">
        <f>C9</f>
        <v>100</v>
      </c>
      <c r="E32" s="48">
        <f>(2*C8+2*C6+C4)</f>
        <v>4.18</v>
      </c>
      <c r="F32" s="66"/>
      <c r="G32" s="37">
        <f>(D32*E32)</f>
        <v>418</v>
      </c>
      <c r="H32" s="51" t="s">
        <v>42</v>
      </c>
      <c r="I32" s="51">
        <v>327.6</v>
      </c>
      <c r="J32" s="53">
        <f>(G32*I32)</f>
        <v>136936.80000000002</v>
      </c>
      <c r="K32" s="3"/>
      <c r="L32" s="3"/>
      <c r="M32" s="3"/>
      <c r="N32" s="3"/>
      <c r="O32" s="3"/>
    </row>
    <row r="33" spans="1:15" ht="40.5">
      <c r="A33" s="33">
        <v>5</v>
      </c>
      <c r="B33" s="13" t="s">
        <v>39</v>
      </c>
      <c r="C33" s="33"/>
      <c r="D33" s="64"/>
      <c r="E33" s="35" t="s">
        <v>17</v>
      </c>
      <c r="F33" s="67">
        <v>0.85</v>
      </c>
      <c r="G33" s="68">
        <f>F33*(G31+G30)</f>
        <v>53.295</v>
      </c>
      <c r="H33" s="51" t="s">
        <v>23</v>
      </c>
      <c r="I33" s="51">
        <v>700</v>
      </c>
      <c r="J33" s="53">
        <f>(G33*I33)</f>
        <v>37306.5</v>
      </c>
      <c r="K33" s="3"/>
      <c r="L33" s="3"/>
      <c r="M33" s="3"/>
      <c r="N33" s="3"/>
      <c r="O33" s="3"/>
    </row>
    <row r="34" spans="1:15" ht="40.5">
      <c r="A34" s="33">
        <v>6</v>
      </c>
      <c r="B34" s="17" t="s">
        <v>10</v>
      </c>
      <c r="C34" s="34"/>
      <c r="D34" s="34"/>
      <c r="E34" s="34"/>
      <c r="F34" s="100"/>
      <c r="G34" s="100"/>
      <c r="H34" s="100"/>
      <c r="I34" s="100"/>
      <c r="J34" s="101"/>
      <c r="K34" s="3"/>
      <c r="L34" s="3"/>
      <c r="M34" s="3"/>
      <c r="N34" s="3"/>
      <c r="O34" s="3"/>
    </row>
    <row r="35" spans="1:15" ht="24">
      <c r="A35" s="33"/>
      <c r="B35" s="14" t="s">
        <v>16</v>
      </c>
      <c r="C35" s="97"/>
      <c r="D35" s="98"/>
      <c r="E35" s="98"/>
      <c r="F35" s="99"/>
      <c r="G35" s="51">
        <v>53.3</v>
      </c>
      <c r="H35" s="51" t="s">
        <v>31</v>
      </c>
      <c r="I35" s="51">
        <v>741.91</v>
      </c>
      <c r="J35" s="53">
        <f>(G35*I35)</f>
        <v>39543.80299999999</v>
      </c>
      <c r="K35" s="3"/>
      <c r="L35" s="3"/>
      <c r="M35" s="3"/>
      <c r="N35" s="3"/>
      <c r="O35" s="3"/>
    </row>
    <row r="36" spans="1:15" ht="20.25">
      <c r="A36" s="33"/>
      <c r="B36" s="14" t="s">
        <v>15</v>
      </c>
      <c r="C36" s="51"/>
      <c r="D36" s="51"/>
      <c r="E36" s="25" t="s">
        <v>3</v>
      </c>
      <c r="F36" s="69" t="s">
        <v>4</v>
      </c>
      <c r="G36" s="102"/>
      <c r="H36" s="103"/>
      <c r="I36" s="103"/>
      <c r="J36" s="104"/>
      <c r="K36" s="3"/>
      <c r="L36" s="3"/>
      <c r="M36" s="3"/>
      <c r="N36" s="3"/>
      <c r="O36" s="3"/>
    </row>
    <row r="37" spans="1:15" ht="20.25">
      <c r="A37" s="33"/>
      <c r="B37" s="14"/>
      <c r="C37" s="51"/>
      <c r="D37" s="51"/>
      <c r="E37" s="70">
        <f>G32*0.028</f>
        <v>11.704</v>
      </c>
      <c r="F37" s="71">
        <f>G32*0.056</f>
        <v>23.408</v>
      </c>
      <c r="G37" s="51">
        <f>(F37+E37)</f>
        <v>35.112</v>
      </c>
      <c r="H37" s="51"/>
      <c r="I37" s="51">
        <v>630.74</v>
      </c>
      <c r="J37" s="53">
        <f>(G37*I37)</f>
        <v>22146.54288</v>
      </c>
      <c r="K37" s="3"/>
      <c r="L37" s="3"/>
      <c r="M37" s="3"/>
      <c r="N37" s="3"/>
      <c r="O37" s="3"/>
    </row>
    <row r="38" spans="1:10" ht="40.5">
      <c r="A38" s="33">
        <v>7</v>
      </c>
      <c r="B38" s="42" t="s">
        <v>12</v>
      </c>
      <c r="C38" s="72"/>
      <c r="D38" s="72"/>
      <c r="E38" s="51" t="s">
        <v>18</v>
      </c>
      <c r="F38" s="73">
        <f>0.9</f>
        <v>0.9</v>
      </c>
      <c r="G38" s="53">
        <f>G25*F38</f>
        <v>169.82999999999998</v>
      </c>
      <c r="H38" s="51" t="s">
        <v>40</v>
      </c>
      <c r="I38" s="51">
        <v>184.3</v>
      </c>
      <c r="J38" s="53">
        <f>(G38*I38)</f>
        <v>31299.668999999998</v>
      </c>
    </row>
    <row r="39" spans="2:10" ht="20.25">
      <c r="B39" s="16"/>
      <c r="C39" s="97"/>
      <c r="D39" s="98"/>
      <c r="E39" s="98"/>
      <c r="F39" s="98"/>
      <c r="G39" s="98"/>
      <c r="H39" s="99"/>
      <c r="I39" s="74" t="s">
        <v>14</v>
      </c>
      <c r="J39" s="53">
        <f>SUM(J23:J38)</f>
        <v>378413.97488000005</v>
      </c>
    </row>
    <row r="40" spans="2:10" ht="20.25">
      <c r="B40" s="109" t="s">
        <v>43</v>
      </c>
      <c r="C40" s="110"/>
      <c r="D40" s="110"/>
      <c r="E40" s="110"/>
      <c r="F40" s="110"/>
      <c r="G40" s="110"/>
      <c r="H40" s="110"/>
      <c r="I40" s="110"/>
      <c r="J40" s="75">
        <f>J39</f>
        <v>378413.97488000005</v>
      </c>
    </row>
    <row r="41" spans="2:10" ht="20.25">
      <c r="B41" s="111" t="s">
        <v>44</v>
      </c>
      <c r="C41" s="112"/>
      <c r="D41" s="112"/>
      <c r="E41" s="112"/>
      <c r="F41" s="112"/>
      <c r="G41" s="112"/>
      <c r="H41" s="112"/>
      <c r="I41" s="113"/>
      <c r="J41" s="76">
        <v>3784</v>
      </c>
    </row>
  </sheetData>
  <sheetProtection/>
  <mergeCells count="12">
    <mergeCell ref="B40:I40"/>
    <mergeCell ref="B41:I41"/>
    <mergeCell ref="B25:F25"/>
    <mergeCell ref="B28:F28"/>
    <mergeCell ref="A1:J1"/>
    <mergeCell ref="B26:F26"/>
    <mergeCell ref="C39:H39"/>
    <mergeCell ref="C35:F35"/>
    <mergeCell ref="F34:J34"/>
    <mergeCell ref="G36:J36"/>
    <mergeCell ref="I24:J24"/>
    <mergeCell ref="I25:J25"/>
  </mergeCells>
  <printOptions/>
  <pageMargins left="0.25" right="0.25" top="0.75" bottom="0.75" header="0.3" footer="0.3"/>
  <pageSetup fitToHeight="0" fitToWidth="1" horizontalDpi="600" verticalDpi="600" orientation="portrait" paperSize="9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ceifcj</dc:creator>
  <cp:keywords/>
  <dc:description/>
  <cp:lastModifiedBy>user</cp:lastModifiedBy>
  <cp:lastPrinted>2023-05-31T08:20:04Z</cp:lastPrinted>
  <dcterms:created xsi:type="dcterms:W3CDTF">2023-05-27T09:02:07Z</dcterms:created>
  <dcterms:modified xsi:type="dcterms:W3CDTF">2023-06-05T05:49:26Z</dcterms:modified>
  <cp:category/>
  <cp:version/>
  <cp:contentType/>
  <cp:contentStatus/>
</cp:coreProperties>
</file>